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142" lockStructure="1"/>
  <bookViews>
    <workbookView xWindow="0" yWindow="0" windowWidth="20730" windowHeight="11760" tabRatio="500"/>
  </bookViews>
  <sheets>
    <sheet name="Rekentool" sheetId="7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7" l="1"/>
  <c r="F24" i="7"/>
  <c r="F27" i="7"/>
  <c r="I27" i="7"/>
  <c r="J16" i="7"/>
  <c r="I24" i="7"/>
  <c r="I28" i="7"/>
  <c r="O11" i="7"/>
  <c r="O10" i="7"/>
  <c r="O16" i="7"/>
  <c r="F28" i="7"/>
  <c r="E31" i="7"/>
  <c r="P16" i="7"/>
  <c r="J24" i="7"/>
  <c r="G24" i="7"/>
  <c r="P14" i="7"/>
  <c r="P13" i="7"/>
  <c r="P12" i="7"/>
  <c r="P10" i="7"/>
</calcChain>
</file>

<file path=xl/sharedStrings.xml><?xml version="1.0" encoding="utf-8"?>
<sst xmlns="http://schemas.openxmlformats.org/spreadsheetml/2006/main" count="53" uniqueCount="48">
  <si>
    <t>m2</t>
  </si>
  <si>
    <t>Gemeente</t>
  </si>
  <si>
    <t>Eigenaar</t>
  </si>
  <si>
    <t>Totaal</t>
  </si>
  <si>
    <t>€</t>
  </si>
  <si>
    <t>%</t>
  </si>
  <si>
    <t>Bekostigd door:</t>
  </si>
  <si>
    <t>Welkom bij de Rooftop Revolution rekentool!</t>
  </si>
  <si>
    <t>Crowdfunding buurt</t>
  </si>
  <si>
    <t>Kostenverdeling</t>
  </si>
  <si>
    <t>Wat voor groen dak wil je?</t>
  </si>
  <si>
    <t>Kosten per m2:</t>
  </si>
  <si>
    <t>Kosten totale dak:</t>
  </si>
  <si>
    <t>Biodivers groen dak</t>
  </si>
  <si>
    <t>Daktuin</t>
  </si>
  <si>
    <t>en Investeerders</t>
  </si>
  <si>
    <r>
      <rPr>
        <b/>
        <sz val="11.5"/>
        <color theme="1"/>
        <rFont val="Century Gothic"/>
        <family val="2"/>
      </rPr>
      <t>Eigenaar en Investeerders</t>
    </r>
    <r>
      <rPr>
        <b/>
        <i/>
        <sz val="11.5"/>
        <color theme="1"/>
        <rFont val="Century Gothic"/>
        <family val="2"/>
      </rPr>
      <t>:</t>
    </r>
  </si>
  <si>
    <t>Woon je in Amsterdam?</t>
  </si>
  <si>
    <t>Ja</t>
  </si>
  <si>
    <t>Nee</t>
  </si>
  <si>
    <t>Andere financiers</t>
  </si>
  <si>
    <t>Dit bedrag wordt automatisch doorberekend; zelf invullen mag ook</t>
  </si>
  <si>
    <t>Landschapsdak</t>
  </si>
  <si>
    <t>Kosten groene dak</t>
  </si>
  <si>
    <t>€/m2</t>
  </si>
  <si>
    <t>Basis groen dak</t>
  </si>
  <si>
    <t>www.rooftoprevolution.nl/nl/pages/over-groene-daken</t>
  </si>
  <si>
    <t xml:space="preserve">bepaalde subsidies. De kostenverdeling voor Eigenaar en Investeerders </t>
  </si>
  <si>
    <t>kun je zelf aanpassen (donkergrijs). Let op: het Totaal moet 100% zijn!</t>
  </si>
  <si>
    <t>Zorgt jouw groene dak voor extra waterberging? (Ja, nee of 'weet ik niet')</t>
  </si>
  <si>
    <t>Wat is het dakoppervlak?</t>
  </si>
  <si>
    <t>Weet ik niet</t>
  </si>
  <si>
    <t xml:space="preserve"> - Gemeente</t>
  </si>
  <si>
    <t xml:space="preserve"> - Eigenaar</t>
  </si>
  <si>
    <t>Toelichting: zie de subsidieregeling voor</t>
  </si>
  <si>
    <t>de gemeente Amsterdam onder de tool</t>
  </si>
  <si>
    <t>Vul dan de hoeveelheid subsidie in euro's per m2 in.</t>
  </si>
  <si>
    <t>De bijdrage van de Gemeente is afhankelijk van gemeentelijk</t>
  </si>
  <si>
    <t>Financieringsplan</t>
  </si>
  <si>
    <t>Toelichting: vul het dakoppervlak in of geef dit aan d.m.v. het schuifpaneel.</t>
  </si>
  <si>
    <t>Subsidie in Amsterdam is enkel mogelijk bij minimaal 30m2 dakoppervlak</t>
  </si>
  <si>
    <t>Woon je niet in Amsterdam maar kun je wel subsidie krijgen?</t>
  </si>
  <si>
    <t>Meer weten over verschillende daksoorten? Zie:</t>
  </si>
  <si>
    <t>Voorwaarden subsidieregeling gemeente Amsterdam</t>
  </si>
  <si>
    <t>Hieronder kun je een plan maken voor de mogelijke kostenverdeling</t>
  </si>
  <si>
    <t>Beantwoord onderstaande vragen en je hebt een financieel plan voor jouw groene dak!</t>
  </si>
  <si>
    <t>Toelichting: In Amsterdam krijg je meer subsidie als de wateropslagcapaciteit</t>
  </si>
  <si>
    <t>van het groene dak minstens 30 liter per m2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</si>
</sst>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"/>
    <numFmt numFmtId="165" formatCode="&quot;€&quot;\ #,##0.0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i/>
      <sz val="12"/>
      <color theme="1"/>
      <name val="Century Gothic"/>
      <family val="2"/>
    </font>
    <font>
      <i/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9"/>
      <color theme="0"/>
      <name val="Century Gothic"/>
      <family val="2"/>
    </font>
    <font>
      <b/>
      <sz val="12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theme="1"/>
      <name val="Century Gothic"/>
      <family val="2"/>
    </font>
    <font>
      <b/>
      <sz val="11.5"/>
      <color theme="0"/>
      <name val="Century Gothic"/>
      <family val="2"/>
    </font>
    <font>
      <b/>
      <sz val="11.5"/>
      <color theme="1"/>
      <name val="Century Gothic"/>
      <family val="2"/>
    </font>
    <font>
      <sz val="11.5"/>
      <color theme="1"/>
      <name val="Century Gothic"/>
      <family val="2"/>
    </font>
    <font>
      <i/>
      <sz val="11.5"/>
      <color theme="1"/>
      <name val="Century Gothic"/>
      <family val="2"/>
    </font>
    <font>
      <b/>
      <i/>
      <sz val="11.5"/>
      <color theme="1"/>
      <name val="Century Gothic"/>
      <family val="2"/>
    </font>
    <font>
      <sz val="12"/>
      <name val="Century Gothic"/>
      <family val="2"/>
    </font>
    <font>
      <i/>
      <sz val="10"/>
      <color rgb="FFFF0000"/>
      <name val="Century Gothic"/>
      <family val="2"/>
    </font>
    <font>
      <sz val="11"/>
      <color rgb="FFFF0000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i/>
      <sz val="10"/>
      <name val="Century Gothic"/>
      <family val="2"/>
    </font>
    <font>
      <i/>
      <sz val="11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  <font>
      <i/>
      <sz val="11"/>
      <color rgb="FF198148"/>
      <name val="Century Gothic"/>
      <family val="2"/>
    </font>
    <font>
      <i/>
      <sz val="10"/>
      <color rgb="FF198148"/>
      <name val="Century Gothic"/>
      <family val="2"/>
    </font>
    <font>
      <i/>
      <sz val="11.5"/>
      <color theme="0" tint="-4.9989318521683403E-2"/>
      <name val="Century Gothic"/>
      <family val="2"/>
    </font>
    <font>
      <i/>
      <sz val="9.5"/>
      <color rgb="FF19814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A15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0" borderId="0" xfId="0" applyFont="1"/>
    <xf numFmtId="0" fontId="2" fillId="2" borderId="0" xfId="0" applyFont="1" applyFill="1"/>
    <xf numFmtId="0" fontId="9" fillId="3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164" fontId="9" fillId="3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0" fontId="15" fillId="3" borderId="0" xfId="0" applyFont="1" applyFill="1" applyBorder="1"/>
    <xf numFmtId="0" fontId="15" fillId="3" borderId="0" xfId="0" applyFont="1" applyFill="1" applyBorder="1" applyAlignment="1">
      <alignment horizontal="right"/>
    </xf>
    <xf numFmtId="0" fontId="2" fillId="4" borderId="0" xfId="0" applyFont="1" applyFill="1" applyBorder="1"/>
    <xf numFmtId="0" fontId="4" fillId="4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/>
    <xf numFmtId="0" fontId="6" fillId="2" borderId="0" xfId="0" applyFont="1" applyFill="1" applyBorder="1"/>
    <xf numFmtId="0" fontId="22" fillId="3" borderId="0" xfId="0" applyFont="1" applyFill="1" applyBorder="1"/>
    <xf numFmtId="0" fontId="3" fillId="3" borderId="0" xfId="0" applyFont="1" applyFill="1"/>
    <xf numFmtId="0" fontId="5" fillId="2" borderId="0" xfId="0" applyFont="1" applyFill="1" applyBorder="1"/>
    <xf numFmtId="0" fontId="7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left"/>
    </xf>
    <xf numFmtId="0" fontId="2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0" fontId="11" fillId="2" borderId="0" xfId="0" quotePrefix="1" applyFont="1" applyFill="1" applyBorder="1" applyAlignment="1">
      <alignment horizontal="left"/>
    </xf>
    <xf numFmtId="0" fontId="10" fillId="2" borderId="0" xfId="0" quotePrefix="1" applyFont="1" applyFill="1" applyBorder="1" applyAlignment="1">
      <alignment horizontal="left"/>
    </xf>
    <xf numFmtId="0" fontId="2" fillId="2" borderId="0" xfId="0" quotePrefix="1" applyFont="1" applyFill="1" applyBorder="1" applyAlignment="1">
      <alignment horizontal="center"/>
    </xf>
    <xf numFmtId="0" fontId="2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/>
    </xf>
    <xf numFmtId="0" fontId="14" fillId="2" borderId="0" xfId="0" applyFont="1" applyFill="1" applyBorder="1"/>
    <xf numFmtId="1" fontId="2" fillId="2" borderId="0" xfId="0" applyNumberFormat="1" applyFont="1" applyFill="1" applyBorder="1"/>
    <xf numFmtId="0" fontId="23" fillId="2" borderId="0" xfId="0" applyFont="1" applyFill="1" applyBorder="1"/>
    <xf numFmtId="0" fontId="24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vertical="top"/>
    </xf>
    <xf numFmtId="0" fontId="26" fillId="2" borderId="0" xfId="0" applyFont="1" applyFill="1" applyBorder="1"/>
    <xf numFmtId="164" fontId="13" fillId="0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left"/>
    </xf>
    <xf numFmtId="9" fontId="17" fillId="4" borderId="0" xfId="1" applyFont="1" applyFill="1" applyBorder="1"/>
    <xf numFmtId="164" fontId="17" fillId="4" borderId="0" xfId="0" applyNumberFormat="1" applyFont="1" applyFill="1" applyBorder="1"/>
    <xf numFmtId="0" fontId="17" fillId="4" borderId="0" xfId="0" applyFont="1" applyFill="1" applyBorder="1"/>
    <xf numFmtId="0" fontId="17" fillId="4" borderId="0" xfId="0" applyFont="1" applyFill="1"/>
    <xf numFmtId="164" fontId="17" fillId="4" borderId="0" xfId="0" applyNumberFormat="1" applyFont="1" applyFill="1"/>
    <xf numFmtId="165" fontId="2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164" fontId="13" fillId="3" borderId="0" xfId="0" applyNumberFormat="1" applyFont="1" applyFill="1" applyBorder="1" applyAlignment="1" applyProtection="1">
      <alignment horizontal="center"/>
      <protection locked="0"/>
    </xf>
    <xf numFmtId="3" fontId="12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0" fontId="2" fillId="2" borderId="0" xfId="0" quotePrefix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27" fillId="2" borderId="0" xfId="0" applyFont="1" applyFill="1" applyBorder="1"/>
    <xf numFmtId="0" fontId="28" fillId="2" borderId="0" xfId="0" applyFont="1" applyFill="1" applyBorder="1"/>
    <xf numFmtId="0" fontId="28" fillId="2" borderId="0" xfId="0" applyFont="1" applyFill="1"/>
    <xf numFmtId="0" fontId="20" fillId="0" borderId="1" xfId="0" quotePrefix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/>
    </xf>
    <xf numFmtId="0" fontId="29" fillId="2" borderId="0" xfId="0" applyFont="1" applyFill="1" applyBorder="1"/>
    <xf numFmtId="0" fontId="30" fillId="2" borderId="0" xfId="0" applyFont="1" applyFill="1" applyBorder="1" applyAlignment="1">
      <alignment vertical="top"/>
    </xf>
    <xf numFmtId="9" fontId="31" fillId="4" borderId="0" xfId="1" applyFont="1" applyFill="1" applyBorder="1"/>
    <xf numFmtId="164" fontId="17" fillId="4" borderId="2" xfId="0" applyNumberFormat="1" applyFont="1" applyFill="1" applyBorder="1"/>
    <xf numFmtId="9" fontId="18" fillId="5" borderId="0" xfId="0" applyNumberFormat="1" applyFont="1" applyFill="1" applyBorder="1" applyProtection="1">
      <protection locked="0"/>
    </xf>
    <xf numFmtId="9" fontId="18" fillId="4" borderId="0" xfId="0" applyNumberFormat="1" applyFont="1" applyFill="1" applyBorder="1"/>
    <xf numFmtId="0" fontId="18" fillId="4" borderId="2" xfId="0" applyFont="1" applyFill="1" applyBorder="1"/>
    <xf numFmtId="9" fontId="18" fillId="4" borderId="2" xfId="1" applyFont="1" applyFill="1" applyBorder="1"/>
    <xf numFmtId="0" fontId="19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right" vertical="center"/>
    </xf>
    <xf numFmtId="0" fontId="6" fillId="0" borderId="0" xfId="0" applyFont="1"/>
    <xf numFmtId="0" fontId="32" fillId="2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10" fillId="0" borderId="0" xfId="0" applyFont="1"/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vertical/>
        <horizontal/>
      </border>
    </dxf>
  </dxfs>
  <tableStyles count="0" defaultTableStyle="TableStyleMedium9" defaultPivotStyle="PivotStyleMedium4"/>
  <colors>
    <mruColors>
      <color rgb="FF198148"/>
      <color rgb="FF1FA15B"/>
      <color rgb="FFC8F4DC"/>
      <color rgb="FFE6FAEF"/>
      <color rgb="FF92EABA"/>
      <color rgb="FF3ADA82"/>
      <color rgb="FF26C86F"/>
      <color rgb="FF64E29D"/>
      <color rgb="FF9EFCDD"/>
      <color rgb="FFFAFC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2031211277483"/>
          <c:y val="4.4619393063827513E-2"/>
          <c:w val="0.38612071091017913"/>
          <c:h val="0.85721794219575198"/>
        </c:manualLayout>
      </c:layout>
      <c:pieChart>
        <c:varyColors val="1"/>
        <c:ser>
          <c:idx val="0"/>
          <c:order val="0"/>
          <c:spPr>
            <a:solidFill>
              <a:srgbClr val="1FA15B"/>
            </a:solidFill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3ADA82"/>
              </a:solidFill>
            </c:spPr>
          </c:dPt>
          <c:dPt>
            <c:idx val="2"/>
            <c:bubble3D val="0"/>
            <c:spPr>
              <a:solidFill>
                <a:srgbClr val="92EABA"/>
              </a:solidFill>
            </c:spPr>
          </c:dPt>
          <c:dPt>
            <c:idx val="3"/>
            <c:bubble3D val="0"/>
            <c:spPr>
              <a:solidFill>
                <a:srgbClr val="E6FAEF"/>
              </a:solidFill>
            </c:spPr>
          </c:dPt>
          <c:cat>
            <c:strRef>
              <c:f>(Rekentool!$N$10,Rekentool!$N$12:$N$14)</c:f>
              <c:strCache>
                <c:ptCount val="4"/>
                <c:pt idx="0">
                  <c:v>Gemeente</c:v>
                </c:pt>
                <c:pt idx="1">
                  <c:v>Eigenaar</c:v>
                </c:pt>
                <c:pt idx="2">
                  <c:v>Crowdfunding buurt</c:v>
                </c:pt>
                <c:pt idx="3">
                  <c:v>Andere financiers</c:v>
                </c:pt>
              </c:strCache>
            </c:strRef>
          </c:cat>
          <c:val>
            <c:numRef>
              <c:f>(Rekentool!$O$10,Rekentool!$O$12:$O$14)</c:f>
              <c:numCache>
                <c:formatCode>0%</c:formatCode>
                <c:ptCount val="4"/>
                <c:pt idx="0">
                  <c:v>0.3</c:v>
                </c:pt>
                <c:pt idx="1">
                  <c:v>0.1</c:v>
                </c:pt>
                <c:pt idx="2">
                  <c:v>0.1</c:v>
                </c:pt>
                <c:pt idx="3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022648210998006"/>
          <c:y val="0.10064727038336742"/>
          <c:w val="0.39790098155538778"/>
          <c:h val="0.87489230350445357"/>
        </c:manualLayout>
      </c:layout>
      <c:overlay val="0"/>
      <c:txPr>
        <a:bodyPr/>
        <a:lstStyle/>
        <a:p>
          <a:pPr>
            <a:defRPr sz="1200" b="1" baseline="0">
              <a:latin typeface="Century Gothic" panose="020B0502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J$13" fmlaRange="$A$35:$A$38" noThreeD="1" val="0"/>
</file>

<file path=xl/ctrlProps/ctrlProp2.xml><?xml version="1.0" encoding="utf-8"?>
<formControlPr xmlns="http://schemas.microsoft.com/office/spreadsheetml/2009/9/main" objectType="Scroll" dx="16" fmlaLink="$J$9" horiz="1" max="4000" page="10" val="30"/>
</file>

<file path=xl/ctrlProps/ctrlProp3.xml><?xml version="1.0" encoding="utf-8"?>
<formControlPr xmlns="http://schemas.microsoft.com/office/spreadsheetml/2009/9/main" objectType="Drop" dropStyle="combo" dx="16" fmlaLink="$J$6" fmlaRange="$C$35:$C$36" noThreeD="1" val="0"/>
</file>

<file path=xl/ctrlProps/ctrlProp4.xml><?xml version="1.0" encoding="utf-8"?>
<formControlPr xmlns="http://schemas.microsoft.com/office/spreadsheetml/2009/9/main" objectType="Drop" dropStyle="combo" dx="16" fmlaLink="$J$19" fmlaRange="$C$35:$C$37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58544</xdr:rowOff>
    </xdr:from>
    <xdr:to>
      <xdr:col>3</xdr:col>
      <xdr:colOff>38100</xdr:colOff>
      <xdr:row>5</xdr:row>
      <xdr:rowOff>85724</xdr:rowOff>
    </xdr:to>
    <xdr:pic>
      <xdr:nvPicPr>
        <xdr:cNvPr id="2" name="Picture 1" descr="https://scontent-ams2-1.xx.fbcdn.net/hphotos-xpf1/v/t1.0-9/12733446_1282937588388195_3478873800763280789_n.jpg?oh=0dd2a2930786ea57f35e9d792f8416d4&amp;oe=575F06FB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680" b="25784"/>
        <a:stretch/>
      </xdr:blipFill>
      <xdr:spPr bwMode="auto">
        <a:xfrm>
          <a:off x="771525" y="496694"/>
          <a:ext cx="1266825" cy="733711"/>
        </a:xfrm>
        <a:prstGeom prst="rect">
          <a:avLst/>
        </a:prstGeom>
        <a:noFill/>
        <a:ln w="635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228600</xdr:rowOff>
        </xdr:from>
        <xdr:to>
          <xdr:col>10</xdr:col>
          <xdr:colOff>9525</xdr:colOff>
          <xdr:row>13</xdr:row>
          <xdr:rowOff>9525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11</xdr:col>
      <xdr:colOff>538443</xdr:colOff>
      <xdr:row>19</xdr:row>
      <xdr:rowOff>100852</xdr:rowOff>
    </xdr:from>
    <xdr:to>
      <xdr:col>16</xdr:col>
      <xdr:colOff>280147</xdr:colOff>
      <xdr:row>28</xdr:row>
      <xdr:rowOff>123265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</xdr:row>
          <xdr:rowOff>9525</xdr:rowOff>
        </xdr:from>
        <xdr:to>
          <xdr:col>9</xdr:col>
          <xdr:colOff>1352550</xdr:colOff>
          <xdr:row>9</xdr:row>
          <xdr:rowOff>209550</xdr:rowOff>
        </xdr:to>
        <xdr:sp macro="" textlink="">
          <xdr:nvSpPr>
            <xdr:cNvPr id="7170" name="Scroll Bar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67235</xdr:colOff>
      <xdr:row>0</xdr:row>
      <xdr:rowOff>190500</xdr:rowOff>
    </xdr:from>
    <xdr:to>
      <xdr:col>11</xdr:col>
      <xdr:colOff>68036</xdr:colOff>
      <xdr:row>31</xdr:row>
      <xdr:rowOff>95250</xdr:rowOff>
    </xdr:to>
    <xdr:cxnSp macro="">
      <xdr:nvCxnSpPr>
        <xdr:cNvPr id="7" name="Straight Connector 6"/>
        <xdr:cNvCxnSpPr/>
      </xdr:nvCxnSpPr>
      <xdr:spPr>
        <a:xfrm>
          <a:off x="8966306" y="190500"/>
          <a:ext cx="801" cy="5660571"/>
        </a:xfrm>
        <a:prstGeom prst="line">
          <a:avLst/>
        </a:prstGeom>
        <a:ln w="76200">
          <a:solidFill>
            <a:srgbClr val="1FA15B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</xdr:row>
          <xdr:rowOff>9525</xdr:rowOff>
        </xdr:from>
        <xdr:to>
          <xdr:col>10</xdr:col>
          <xdr:colOff>9525</xdr:colOff>
          <xdr:row>6</xdr:row>
          <xdr:rowOff>38100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180975</xdr:rowOff>
        </xdr:from>
        <xdr:to>
          <xdr:col>10</xdr:col>
          <xdr:colOff>9525</xdr:colOff>
          <xdr:row>18</xdr:row>
          <xdr:rowOff>200025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285749</xdr:colOff>
      <xdr:row>33</xdr:row>
      <xdr:rowOff>0</xdr:rowOff>
    </xdr:from>
    <xdr:to>
      <xdr:col>8</xdr:col>
      <xdr:colOff>960360</xdr:colOff>
      <xdr:row>45</xdr:row>
      <xdr:rowOff>182791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2" t="14200"/>
        <a:stretch/>
      </xdr:blipFill>
      <xdr:spPr>
        <a:xfrm>
          <a:off x="285749" y="7701643"/>
          <a:ext cx="7246861" cy="2795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8"/>
  <sheetViews>
    <sheetView showGridLines="0" tabSelected="1" zoomScale="70" zoomScaleNormal="70" workbookViewId="0">
      <selection activeCell="O13" sqref="O13"/>
    </sheetView>
  </sheetViews>
  <sheetFormatPr defaultRowHeight="17.25" x14ac:dyDescent="0.3"/>
  <cols>
    <col min="1" max="1" width="8.25" style="3" customWidth="1"/>
    <col min="2" max="3" width="9" style="3"/>
    <col min="4" max="4" width="2.75" style="3" customWidth="1"/>
    <col min="5" max="5" width="19.125" style="3" customWidth="1"/>
    <col min="6" max="6" width="12.125" style="9" customWidth="1"/>
    <col min="7" max="7" width="7.125" style="3" customWidth="1"/>
    <col min="8" max="8" width="19.125" style="3" customWidth="1"/>
    <col min="9" max="10" width="17.875" style="3" customWidth="1"/>
    <col min="11" max="11" width="6.125" style="3" customWidth="1"/>
    <col min="12" max="12" width="6.25" style="3" customWidth="1"/>
    <col min="13" max="13" width="2.75" style="3" customWidth="1"/>
    <col min="14" max="14" width="28.75" style="3" customWidth="1"/>
    <col min="15" max="15" width="12.375" style="3" customWidth="1"/>
    <col min="16" max="16" width="15.375" style="3" customWidth="1"/>
    <col min="17" max="17" width="8.125" style="3" customWidth="1"/>
    <col min="18" max="16384" width="9" style="3"/>
  </cols>
  <sheetData>
    <row r="1" spans="1:18" x14ac:dyDescent="0.3">
      <c r="A1" s="16"/>
      <c r="B1" s="21"/>
      <c r="C1" s="16"/>
      <c r="D1" s="16"/>
      <c r="E1" s="21"/>
      <c r="F1" s="1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9"/>
    </row>
    <row r="2" spans="1:18" s="4" customFormat="1" x14ac:dyDescent="0.3">
      <c r="A2" s="19"/>
      <c r="B2" s="1"/>
      <c r="C2" s="1"/>
      <c r="D2" s="1"/>
      <c r="E2" s="1"/>
      <c r="F2" s="2"/>
      <c r="G2" s="1"/>
      <c r="H2" s="1"/>
      <c r="I2" s="1"/>
      <c r="J2" s="1"/>
      <c r="K2" s="11"/>
      <c r="L2" s="1"/>
      <c r="M2" s="1"/>
      <c r="N2" s="1"/>
      <c r="O2" s="1"/>
      <c r="P2" s="1"/>
      <c r="Q2" s="1"/>
      <c r="R2" s="19"/>
    </row>
    <row r="3" spans="1:18" ht="20.25" x14ac:dyDescent="0.3">
      <c r="A3" s="19"/>
      <c r="B3" s="1"/>
      <c r="C3" s="1"/>
      <c r="D3" s="1"/>
      <c r="E3" s="39" t="s">
        <v>7</v>
      </c>
      <c r="F3" s="40"/>
      <c r="G3" s="26"/>
      <c r="H3" s="26"/>
      <c r="I3" s="26"/>
      <c r="J3" s="1"/>
      <c r="K3" s="11"/>
      <c r="L3" s="1"/>
      <c r="N3" s="58" t="s">
        <v>38</v>
      </c>
      <c r="O3" s="1"/>
      <c r="P3" s="1"/>
      <c r="Q3" s="1"/>
      <c r="R3" s="19"/>
    </row>
    <row r="4" spans="1:18" ht="18.75" x14ac:dyDescent="0.3">
      <c r="A4" s="19"/>
      <c r="B4" s="1"/>
      <c r="C4" s="1"/>
      <c r="D4" s="1"/>
      <c r="E4" s="41" t="s">
        <v>45</v>
      </c>
      <c r="F4" s="40"/>
      <c r="G4" s="26"/>
      <c r="H4" s="26"/>
      <c r="I4" s="26"/>
      <c r="J4" s="7"/>
      <c r="K4" s="23"/>
      <c r="L4" s="7"/>
      <c r="M4" s="58"/>
      <c r="N4" s="76" t="s">
        <v>44</v>
      </c>
      <c r="O4" s="1"/>
      <c r="P4" s="1"/>
      <c r="Q4" s="1"/>
      <c r="R4" s="19"/>
    </row>
    <row r="5" spans="1:18" x14ac:dyDescent="0.3">
      <c r="A5" s="19"/>
      <c r="B5" s="1"/>
      <c r="C5" s="1"/>
      <c r="D5" s="1"/>
      <c r="E5" s="41"/>
      <c r="F5" s="40"/>
      <c r="G5" s="26"/>
      <c r="H5" s="26"/>
      <c r="I5" s="26"/>
      <c r="J5" s="7"/>
      <c r="K5" s="23"/>
      <c r="L5" s="7"/>
      <c r="M5" s="24"/>
      <c r="Q5" s="1"/>
      <c r="R5" s="19"/>
    </row>
    <row r="6" spans="1:18" x14ac:dyDescent="0.3">
      <c r="A6" s="19"/>
      <c r="B6" s="1"/>
      <c r="C6" s="1"/>
      <c r="D6" s="1"/>
      <c r="E6" s="38" t="s">
        <v>17</v>
      </c>
      <c r="F6" s="40"/>
      <c r="G6" s="26"/>
      <c r="H6" s="26"/>
      <c r="I6" s="26"/>
      <c r="J6" s="55">
        <v>1</v>
      </c>
      <c r="K6" s="23"/>
      <c r="L6" s="7"/>
      <c r="M6" s="24"/>
      <c r="N6" s="74" t="s">
        <v>37</v>
      </c>
      <c r="O6" s="1"/>
      <c r="P6" s="1"/>
      <c r="Q6" s="1"/>
      <c r="R6" s="19"/>
    </row>
    <row r="7" spans="1:18" x14ac:dyDescent="0.3">
      <c r="A7" s="19"/>
      <c r="B7" s="1"/>
      <c r="C7" s="1"/>
      <c r="D7" s="1"/>
      <c r="E7" s="63" t="s">
        <v>34</v>
      </c>
      <c r="F7" s="40"/>
      <c r="G7" s="26"/>
      <c r="H7" s="26"/>
      <c r="I7" s="26"/>
      <c r="J7" s="7"/>
      <c r="K7" s="23"/>
      <c r="L7" s="7"/>
      <c r="M7" s="24"/>
      <c r="N7" s="74" t="s">
        <v>27</v>
      </c>
      <c r="O7" s="1"/>
      <c r="P7" s="1"/>
      <c r="Q7" s="1"/>
      <c r="R7" s="19"/>
    </row>
    <row r="8" spans="1:18" x14ac:dyDescent="0.3">
      <c r="A8" s="19"/>
      <c r="B8" s="1"/>
      <c r="C8" s="1"/>
      <c r="D8" s="1"/>
      <c r="E8" s="64" t="s">
        <v>35</v>
      </c>
      <c r="F8" s="40"/>
      <c r="G8" s="26"/>
      <c r="H8" s="26"/>
      <c r="I8" s="26"/>
      <c r="J8" s="4"/>
      <c r="K8" s="23"/>
      <c r="L8" s="7"/>
      <c r="M8" s="24"/>
      <c r="N8" s="75" t="s">
        <v>28</v>
      </c>
      <c r="O8" s="1"/>
      <c r="P8" s="1"/>
      <c r="Q8" s="1"/>
      <c r="R8" s="19"/>
    </row>
    <row r="9" spans="1:18" ht="18.75" customHeight="1" x14ac:dyDescent="0.3">
      <c r="A9" s="19"/>
      <c r="B9" s="1"/>
      <c r="C9" s="1"/>
      <c r="D9" s="1"/>
      <c r="E9" s="38" t="s">
        <v>30</v>
      </c>
      <c r="F9" s="40"/>
      <c r="G9" s="26"/>
      <c r="H9" s="26"/>
      <c r="I9" s="26"/>
      <c r="J9" s="54">
        <v>30</v>
      </c>
      <c r="K9" s="25"/>
      <c r="L9" s="24"/>
      <c r="M9" s="24"/>
      <c r="N9" s="12" t="s">
        <v>38</v>
      </c>
      <c r="O9" s="13" t="s">
        <v>5</v>
      </c>
      <c r="P9" s="13" t="s">
        <v>4</v>
      </c>
      <c r="Q9" s="4"/>
      <c r="R9" s="19"/>
    </row>
    <row r="10" spans="1:18" ht="18.75" customHeight="1" x14ac:dyDescent="0.3">
      <c r="A10" s="19"/>
      <c r="B10" s="1"/>
      <c r="C10" s="1"/>
      <c r="D10" s="1"/>
      <c r="E10" s="64" t="s">
        <v>39</v>
      </c>
      <c r="F10" s="40"/>
      <c r="G10" s="26"/>
      <c r="H10" s="26"/>
      <c r="I10" s="26"/>
      <c r="J10" s="62"/>
      <c r="K10" s="26" t="s">
        <v>0</v>
      </c>
      <c r="L10" s="1"/>
      <c r="M10" s="1"/>
      <c r="N10" s="44" t="s">
        <v>1</v>
      </c>
      <c r="O10" s="45">
        <f>(I27/I24)</f>
        <v>0.3</v>
      </c>
      <c r="P10" s="46">
        <f>I27</f>
        <v>900</v>
      </c>
      <c r="Q10" s="4"/>
      <c r="R10" s="19"/>
    </row>
    <row r="11" spans="1:18" ht="18.75" customHeight="1" x14ac:dyDescent="0.3">
      <c r="A11" s="19"/>
      <c r="B11" s="1"/>
      <c r="C11" s="1"/>
      <c r="D11" s="1"/>
      <c r="E11" s="64" t="s">
        <v>40</v>
      </c>
      <c r="F11" s="40"/>
      <c r="G11" s="26"/>
      <c r="H11" s="26"/>
      <c r="I11" s="26"/>
      <c r="K11" s="11"/>
      <c r="L11" s="1"/>
      <c r="M11" s="1"/>
      <c r="N11" s="71" t="s">
        <v>16</v>
      </c>
      <c r="O11" s="65">
        <f>(I28/I24)</f>
        <v>0.7</v>
      </c>
      <c r="P11" s="46"/>
      <c r="Q11" s="4"/>
      <c r="R11" s="19"/>
    </row>
    <row r="12" spans="1:18" ht="18.75" customHeight="1" x14ac:dyDescent="0.3">
      <c r="A12" s="19"/>
      <c r="B12" s="1"/>
      <c r="C12" s="1"/>
      <c r="D12" s="1"/>
      <c r="E12" s="38" t="s">
        <v>10</v>
      </c>
      <c r="F12" s="40"/>
      <c r="G12" s="26"/>
      <c r="H12" s="26"/>
      <c r="I12" s="26"/>
      <c r="J12" s="27"/>
      <c r="K12" s="28"/>
      <c r="L12" s="29"/>
      <c r="M12" s="29"/>
      <c r="N12" s="72" t="s">
        <v>2</v>
      </c>
      <c r="O12" s="67">
        <v>0.1</v>
      </c>
      <c r="P12" s="46">
        <f>(O12*I24)</f>
        <v>300</v>
      </c>
      <c r="Q12" s="4"/>
      <c r="R12" s="19"/>
    </row>
    <row r="13" spans="1:18" ht="18.75" customHeight="1" x14ac:dyDescent="0.3">
      <c r="A13" s="19"/>
      <c r="B13" s="1"/>
      <c r="C13" s="1"/>
      <c r="D13" s="1"/>
      <c r="E13" s="64" t="s">
        <v>42</v>
      </c>
      <c r="F13" s="40"/>
      <c r="G13" s="26"/>
      <c r="H13" s="26"/>
      <c r="I13" s="26"/>
      <c r="J13" s="57">
        <v>1</v>
      </c>
      <c r="K13" s="11"/>
      <c r="L13" s="1"/>
      <c r="M13" s="1"/>
      <c r="N13" s="72" t="s">
        <v>8</v>
      </c>
      <c r="O13" s="67">
        <v>0.1</v>
      </c>
      <c r="P13" s="46">
        <f>(O13*I24)</f>
        <v>300</v>
      </c>
      <c r="Q13" s="4"/>
      <c r="R13" s="22"/>
    </row>
    <row r="14" spans="1:18" ht="18.75" customHeight="1" x14ac:dyDescent="0.3">
      <c r="A14" s="19"/>
      <c r="B14" s="1"/>
      <c r="C14" s="1"/>
      <c r="D14" s="1"/>
      <c r="E14" s="64" t="s">
        <v>26</v>
      </c>
      <c r="F14" s="40"/>
      <c r="G14" s="26"/>
      <c r="H14" s="26"/>
      <c r="I14" s="26"/>
      <c r="J14" s="27"/>
      <c r="K14" s="11"/>
      <c r="L14" s="1"/>
      <c r="M14" s="1"/>
      <c r="N14" s="72" t="s">
        <v>20</v>
      </c>
      <c r="O14" s="68">
        <f>IF((O11-O13-O12)&gt;0,(O11-O13-O12),0)</f>
        <v>0.5</v>
      </c>
      <c r="P14" s="46">
        <f>(O14*I24)</f>
        <v>1500</v>
      </c>
      <c r="Q14" s="4"/>
      <c r="R14" s="22"/>
    </row>
    <row r="15" spans="1:18" ht="18.75" customHeight="1" x14ac:dyDescent="0.3">
      <c r="A15" s="19"/>
      <c r="B15" s="1"/>
      <c r="C15" s="1"/>
      <c r="D15" s="1"/>
      <c r="E15" s="38" t="s">
        <v>23</v>
      </c>
      <c r="F15" s="40"/>
      <c r="G15" s="26"/>
      <c r="H15" s="26"/>
      <c r="I15" s="26"/>
      <c r="J15" s="4"/>
      <c r="K15" s="25"/>
      <c r="L15" s="24"/>
      <c r="M15" s="24"/>
      <c r="N15" s="47"/>
      <c r="O15" s="48"/>
      <c r="P15" s="49"/>
      <c r="Q15" s="4"/>
      <c r="R15" s="22"/>
    </row>
    <row r="16" spans="1:18" ht="18.75" customHeight="1" x14ac:dyDescent="0.3">
      <c r="A16" s="19"/>
      <c r="B16" s="1"/>
      <c r="C16" s="1"/>
      <c r="D16" s="1"/>
      <c r="E16" s="64" t="s">
        <v>21</v>
      </c>
      <c r="F16" s="40"/>
      <c r="G16" s="26"/>
      <c r="H16" s="26"/>
      <c r="I16" s="30"/>
      <c r="J16" s="53">
        <f>F24*J9</f>
        <v>3000</v>
      </c>
      <c r="K16" s="26"/>
      <c r="L16" s="1"/>
      <c r="M16" s="1"/>
      <c r="N16" s="69" t="s">
        <v>3</v>
      </c>
      <c r="O16" s="70">
        <f>SUM(O12+O13+O14+O10)</f>
        <v>1</v>
      </c>
      <c r="P16" s="66">
        <f>I24</f>
        <v>3000</v>
      </c>
      <c r="Q16" s="4"/>
      <c r="R16" s="22"/>
    </row>
    <row r="17" spans="1:18" ht="18.75" customHeight="1" x14ac:dyDescent="0.3">
      <c r="A17" s="19"/>
      <c r="B17" s="1"/>
      <c r="C17" s="1"/>
      <c r="D17" s="1"/>
      <c r="E17" s="41"/>
      <c r="F17" s="40"/>
      <c r="G17" s="26"/>
      <c r="H17" s="26"/>
      <c r="I17" s="30"/>
      <c r="J17" s="43"/>
      <c r="K17" s="26"/>
      <c r="L17" s="1"/>
      <c r="M17" s="1"/>
      <c r="Q17" s="4"/>
      <c r="R17" s="22"/>
    </row>
    <row r="18" spans="1:18" ht="18.75" customHeight="1" x14ac:dyDescent="0.3">
      <c r="A18" s="19"/>
      <c r="B18" s="1"/>
      <c r="C18" s="1"/>
      <c r="D18" s="1"/>
      <c r="E18" s="38" t="s">
        <v>29</v>
      </c>
      <c r="F18" s="40"/>
      <c r="G18" s="26"/>
      <c r="H18" s="26"/>
      <c r="I18" s="26"/>
      <c r="J18" s="27"/>
      <c r="K18" s="31"/>
      <c r="L18" s="32"/>
      <c r="M18" s="32"/>
      <c r="Q18" s="4"/>
      <c r="R18" s="19"/>
    </row>
    <row r="19" spans="1:18" ht="18.75" customHeight="1" x14ac:dyDescent="0.3">
      <c r="A19" s="19"/>
      <c r="B19" s="1"/>
      <c r="C19" s="1"/>
      <c r="D19" s="1"/>
      <c r="E19" s="64" t="s">
        <v>46</v>
      </c>
      <c r="F19" s="40"/>
      <c r="G19" s="26"/>
      <c r="H19" s="26"/>
      <c r="I19" s="26"/>
      <c r="J19" s="56">
        <v>2</v>
      </c>
      <c r="K19" s="28"/>
      <c r="L19" s="29"/>
      <c r="M19" s="29"/>
      <c r="N19" s="20" t="s">
        <v>9</v>
      </c>
      <c r="O19" s="34"/>
      <c r="P19" s="1"/>
      <c r="Q19" s="4"/>
      <c r="R19" s="19"/>
    </row>
    <row r="20" spans="1:18" ht="18.75" customHeight="1" x14ac:dyDescent="0.3">
      <c r="A20" s="19"/>
      <c r="B20" s="1"/>
      <c r="C20" s="1"/>
      <c r="D20" s="1"/>
      <c r="E20" s="64" t="s">
        <v>47</v>
      </c>
      <c r="F20" s="40"/>
      <c r="G20" s="26"/>
      <c r="H20" s="26"/>
      <c r="I20" s="26"/>
      <c r="J20" s="33"/>
      <c r="K20" s="28"/>
      <c r="L20" s="29"/>
      <c r="M20" s="29"/>
      <c r="N20" s="29"/>
      <c r="O20" s="34"/>
      <c r="P20" s="1"/>
      <c r="Q20" s="4"/>
      <c r="R20" s="19"/>
    </row>
    <row r="21" spans="1:18" ht="18.75" customHeight="1" x14ac:dyDescent="0.3">
      <c r="A21" s="19"/>
      <c r="B21" s="1"/>
      <c r="C21" s="1"/>
      <c r="D21" s="1"/>
      <c r="E21" s="38" t="s">
        <v>41</v>
      </c>
      <c r="F21" s="40"/>
      <c r="G21" s="26"/>
      <c r="H21" s="26"/>
      <c r="I21" s="26"/>
      <c r="J21" s="61">
        <v>0</v>
      </c>
      <c r="K21" s="30" t="s">
        <v>24</v>
      </c>
      <c r="L21" s="29"/>
      <c r="M21" s="29"/>
      <c r="N21" s="29"/>
      <c r="O21" s="34"/>
      <c r="P21" s="1"/>
      <c r="Q21" s="4"/>
      <c r="R21" s="19"/>
    </row>
    <row r="22" spans="1:18" ht="18.75" customHeight="1" x14ac:dyDescent="0.3">
      <c r="A22" s="19"/>
      <c r="B22" s="1"/>
      <c r="C22" s="1"/>
      <c r="D22" s="1"/>
      <c r="E22" s="64" t="s">
        <v>36</v>
      </c>
      <c r="F22" s="40"/>
      <c r="G22" s="26"/>
      <c r="H22" s="26"/>
      <c r="I22" s="26"/>
      <c r="J22" s="33"/>
      <c r="K22" s="28"/>
      <c r="L22" s="29"/>
      <c r="M22" s="29"/>
      <c r="N22" s="29"/>
      <c r="O22" s="34"/>
      <c r="P22" s="1"/>
      <c r="Q22" s="4"/>
      <c r="R22" s="19"/>
    </row>
    <row r="23" spans="1:18" ht="18.75" customHeight="1" x14ac:dyDescent="0.3">
      <c r="A23" s="19"/>
      <c r="B23" s="1"/>
      <c r="C23" s="1"/>
      <c r="D23" s="1"/>
      <c r="E23" s="1"/>
      <c r="F23" s="2"/>
      <c r="G23" s="1"/>
      <c r="H23" s="1"/>
      <c r="I23" s="1"/>
      <c r="J23" s="35"/>
      <c r="K23" s="11"/>
      <c r="L23" s="1"/>
      <c r="M23" s="1"/>
      <c r="N23" s="20"/>
      <c r="O23" s="1"/>
      <c r="P23" s="1"/>
      <c r="Q23" s="4"/>
      <c r="R23" s="19"/>
    </row>
    <row r="24" spans="1:18" ht="20.25" x14ac:dyDescent="0.3">
      <c r="A24" s="19"/>
      <c r="B24" s="1"/>
      <c r="C24" s="1"/>
      <c r="D24" s="1"/>
      <c r="E24" s="5" t="s">
        <v>11</v>
      </c>
      <c r="F24" s="8">
        <f>IF(AND(J13=1,J9&lt;=50),100,IF(AND(J13=1,J9&lt;=250),80,IF(AND(J13=1,J9&gt;250),60,IF(AND(J13=2,J9&lt;=50),110,IF(AND(J13=2,J9&lt;=250),90,IF(AND(J13=2,J9&gt;250),70,IF(AND(J13=3,J9&lt;=50),130,IF(AND(J13=3,J9&lt;=250),110,IF(AND(J13=3,J9&gt;250),90,130)))))))))</f>
        <v>100</v>
      </c>
      <c r="G24" s="59" t="str">
        <f>IF(J13=4,"*","")</f>
        <v/>
      </c>
      <c r="H24" s="5" t="s">
        <v>12</v>
      </c>
      <c r="I24" s="8">
        <f>(J16)</f>
        <v>3000</v>
      </c>
      <c r="J24" s="60" t="str">
        <f>IF(J13=4,"*","")</f>
        <v/>
      </c>
      <c r="K24" s="11"/>
      <c r="L24" s="4"/>
      <c r="M24" s="4"/>
      <c r="N24" s="4"/>
      <c r="O24" s="4"/>
      <c r="P24" s="1"/>
      <c r="Q24" s="4"/>
      <c r="R24" s="19"/>
    </row>
    <row r="25" spans="1:18" x14ac:dyDescent="0.3">
      <c r="A25" s="19"/>
      <c r="B25" s="1"/>
      <c r="C25" s="1"/>
      <c r="D25" s="1"/>
      <c r="E25" s="14"/>
      <c r="F25" s="50"/>
      <c r="G25" s="1"/>
      <c r="H25" s="14"/>
      <c r="I25" s="51"/>
      <c r="J25" s="4"/>
      <c r="K25" s="11"/>
      <c r="L25" s="4"/>
      <c r="M25" s="4"/>
      <c r="N25" s="4"/>
      <c r="O25" s="4"/>
      <c r="P25" s="1"/>
      <c r="Q25" s="4"/>
      <c r="R25" s="19"/>
    </row>
    <row r="26" spans="1:18" x14ac:dyDescent="0.3">
      <c r="A26" s="19"/>
      <c r="B26" s="1"/>
      <c r="C26" s="1"/>
      <c r="D26" s="1"/>
      <c r="E26" s="15" t="s">
        <v>6</v>
      </c>
      <c r="F26" s="50"/>
      <c r="G26" s="1"/>
      <c r="H26" s="15" t="s">
        <v>6</v>
      </c>
      <c r="I26" s="51"/>
      <c r="J26" s="4"/>
      <c r="K26" s="11"/>
      <c r="L26" s="4"/>
      <c r="M26" s="4"/>
      <c r="N26" s="4"/>
      <c r="O26" s="4"/>
      <c r="P26" s="1"/>
      <c r="Q26" s="4"/>
      <c r="R26" s="19"/>
    </row>
    <row r="27" spans="1:18" x14ac:dyDescent="0.3">
      <c r="A27" s="19"/>
      <c r="B27" s="1"/>
      <c r="C27" s="1"/>
      <c r="D27" s="1"/>
      <c r="E27" s="14" t="s">
        <v>32</v>
      </c>
      <c r="F27" s="51">
        <f>IFERROR(IF(AND(J6=1,J9&gt;=30),IF(J19=1,IF(F24&lt;100,0.5*F24,50),IF(F24&lt;60,0.5*F24,30)),IF(AND(J21&gt;0,J21&lt;1000),J21,0)),"0")</f>
        <v>30</v>
      </c>
      <c r="G27" s="1"/>
      <c r="H27" s="14" t="s">
        <v>32</v>
      </c>
      <c r="I27" s="51">
        <f>IF(J9*F27&lt;100000,J9*F27,100000)</f>
        <v>900</v>
      </c>
      <c r="J27" s="4"/>
      <c r="K27" s="11"/>
      <c r="L27" s="4"/>
      <c r="M27" s="4"/>
      <c r="N27" s="4"/>
      <c r="O27" s="4"/>
      <c r="P27" s="1"/>
      <c r="Q27" s="4"/>
      <c r="R27" s="19"/>
    </row>
    <row r="28" spans="1:18" x14ac:dyDescent="0.3">
      <c r="A28" s="19"/>
      <c r="B28" s="1"/>
      <c r="C28" s="1"/>
      <c r="D28" s="1"/>
      <c r="E28" s="14" t="s">
        <v>33</v>
      </c>
      <c r="F28" s="51">
        <f>(F24-F27)</f>
        <v>70</v>
      </c>
      <c r="G28" s="1"/>
      <c r="H28" s="14" t="s">
        <v>33</v>
      </c>
      <c r="I28" s="51">
        <f>(I24-I27)</f>
        <v>2100</v>
      </c>
      <c r="J28" s="4"/>
      <c r="K28" s="11"/>
      <c r="L28" s="4"/>
      <c r="M28" s="4"/>
      <c r="N28" s="4"/>
      <c r="O28" s="4"/>
      <c r="P28" s="1"/>
      <c r="Q28" s="4"/>
      <c r="R28" s="19"/>
    </row>
    <row r="29" spans="1:18" s="4" customFormat="1" x14ac:dyDescent="0.3">
      <c r="A29" s="19"/>
      <c r="B29" s="20"/>
      <c r="C29" s="1"/>
      <c r="D29" s="1"/>
      <c r="E29" s="14" t="s">
        <v>15</v>
      </c>
      <c r="F29" s="50"/>
      <c r="G29" s="1"/>
      <c r="H29" s="14" t="s">
        <v>15</v>
      </c>
      <c r="I29" s="52"/>
      <c r="K29" s="11"/>
      <c r="P29" s="1"/>
      <c r="R29" s="19"/>
    </row>
    <row r="30" spans="1:18" s="4" customFormat="1" x14ac:dyDescent="0.3">
      <c r="A30" s="19"/>
      <c r="B30" s="20"/>
      <c r="C30" s="1"/>
      <c r="D30" s="1"/>
      <c r="E30" s="36"/>
      <c r="F30" s="2"/>
      <c r="G30" s="1"/>
      <c r="H30" s="1"/>
      <c r="I30" s="1"/>
      <c r="K30" s="11"/>
      <c r="P30" s="1"/>
      <c r="R30" s="19"/>
    </row>
    <row r="31" spans="1:18" s="4" customFormat="1" x14ac:dyDescent="0.3">
      <c r="A31" s="19"/>
      <c r="B31" s="1"/>
      <c r="C31" s="36"/>
      <c r="D31" s="20"/>
      <c r="E31" s="42" t="str">
        <f>IF(J13=4,"* Let op: dit is een 'vanaf prijs'. De prijs van daktuinen is erg afhankelijk van de situatie.","")</f>
        <v/>
      </c>
      <c r="F31" s="2"/>
      <c r="G31" s="1"/>
      <c r="H31" s="37"/>
      <c r="I31" s="1"/>
      <c r="J31" s="1"/>
      <c r="K31" s="11"/>
      <c r="L31" s="1"/>
      <c r="M31" s="1"/>
      <c r="N31" s="1"/>
      <c r="O31" s="1"/>
      <c r="P31" s="1"/>
      <c r="R31" s="19"/>
    </row>
    <row r="32" spans="1:18" s="4" customFormat="1" x14ac:dyDescent="0.3">
      <c r="A32" s="19"/>
      <c r="B32" s="16"/>
      <c r="C32" s="16"/>
      <c r="D32" s="16"/>
      <c r="E32" s="16"/>
      <c r="F32" s="17"/>
      <c r="G32" s="16"/>
      <c r="H32" s="16"/>
      <c r="I32" s="16"/>
      <c r="J32" s="16"/>
      <c r="K32" s="18"/>
      <c r="L32" s="16"/>
      <c r="M32" s="16"/>
      <c r="N32" s="16"/>
      <c r="O32" s="16"/>
      <c r="P32" s="16"/>
      <c r="Q32" s="19"/>
      <c r="R32" s="19"/>
    </row>
    <row r="33" spans="1:3" x14ac:dyDescent="0.3">
      <c r="B33" s="73" t="s">
        <v>43</v>
      </c>
    </row>
    <row r="35" spans="1:3" x14ac:dyDescent="0.3">
      <c r="A35" s="10" t="s">
        <v>25</v>
      </c>
      <c r="C35" s="10" t="s">
        <v>18</v>
      </c>
    </row>
    <row r="36" spans="1:3" x14ac:dyDescent="0.3">
      <c r="A36" s="6" t="s">
        <v>13</v>
      </c>
      <c r="C36" s="10" t="s">
        <v>19</v>
      </c>
    </row>
    <row r="37" spans="1:3" x14ac:dyDescent="0.3">
      <c r="A37" s="6" t="s">
        <v>22</v>
      </c>
      <c r="C37" s="10" t="s">
        <v>31</v>
      </c>
    </row>
    <row r="38" spans="1:3" x14ac:dyDescent="0.3">
      <c r="A38" s="6" t="s">
        <v>14</v>
      </c>
    </row>
  </sheetData>
  <sheetProtection password="C142" sheet="1" objects="1" scenarios="1"/>
  <conditionalFormatting sqref="J21">
    <cfRule type="expression" priority="13">
      <formula>"J6"</formula>
    </cfRule>
    <cfRule type="expression" dxfId="2" priority="14">
      <formula>"J6=2"</formula>
    </cfRule>
  </conditionalFormatting>
  <conditionalFormatting sqref="O16">
    <cfRule type="cellIs" dxfId="0" priority="2" operator="greaterThan">
      <formula>1.01</formula>
    </cfRule>
    <cfRule type="cellIs" dxfId="1" priority="1" operator="greaterThan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locked="0" defaultSize="0" autoLine="0" autoPict="0" altText="Keuzemenu:_x000a_1=Extensief_x000a_2=Semi-extensief_x000a_3=Intensief">
                <anchor moveWithCells="1">
                  <from>
                    <xdr:col>9</xdr:col>
                    <xdr:colOff>9525</xdr:colOff>
                    <xdr:row>11</xdr:row>
                    <xdr:rowOff>228600</xdr:rowOff>
                  </from>
                  <to>
                    <xdr:col>10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croll Bar 2">
              <controlPr defaultSize="0" autoPict="0">
                <anchor moveWithCells="1">
                  <from>
                    <xdr:col>9</xdr:col>
                    <xdr:colOff>19050</xdr:colOff>
                    <xdr:row>9</xdr:row>
                    <xdr:rowOff>9525</xdr:rowOff>
                  </from>
                  <to>
                    <xdr:col>9</xdr:col>
                    <xdr:colOff>1352550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Drop Down 3">
              <controlPr locked="0" defaultSize="0" autoLine="0" autoPict="0" altText="_x000a_">
                <anchor moveWithCells="1">
                  <from>
                    <xdr:col>9</xdr:col>
                    <xdr:colOff>9525</xdr:colOff>
                    <xdr:row>5</xdr:row>
                    <xdr:rowOff>9525</xdr:rowOff>
                  </from>
                  <to>
                    <xdr:col>10</xdr:col>
                    <xdr:colOff>9525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Drop Down 4">
              <controlPr locked="0" defaultSize="0" autoLine="0" autoPict="0" altText="Keuzemenu:_x000a_1=Extensief_x000a_2=Semi-extensief_x000a_3=Intensief">
                <anchor moveWithCells="1">
                  <from>
                    <xdr:col>9</xdr:col>
                    <xdr:colOff>9525</xdr:colOff>
                    <xdr:row>17</xdr:row>
                    <xdr:rowOff>180975</xdr:rowOff>
                  </from>
                  <to>
                    <xdr:col>10</xdr:col>
                    <xdr:colOff>9525</xdr:colOff>
                    <xdr:row>18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Rekentool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Soesja</dc:creator>
  <cp:lastModifiedBy>Linda</cp:lastModifiedBy>
  <dcterms:created xsi:type="dcterms:W3CDTF">2015-06-08T09:12:13Z</dcterms:created>
  <dcterms:modified xsi:type="dcterms:W3CDTF">2016-04-14T08:06:32Z</dcterms:modified>
</cp:coreProperties>
</file>